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2"/>
  </bookViews>
  <sheets>
    <sheet name="Лист2" sheetId="1" r:id="rId1"/>
    <sheet name="Лист3" sheetId="2" r:id="rId2"/>
    <sheet name="ФОТ" sheetId="3" r:id="rId3"/>
    <sheet name="НСОТ" sheetId="4" r:id="rId4"/>
    <sheet name="масс спорт" sheetId="5" r:id="rId5"/>
    <sheet name="Лист6" sheetId="6" r:id="rId6"/>
  </sheets>
  <definedNames>
    <definedName name="_xlnm.Print_Area" localSheetId="0">'Лист2'!#REF!</definedName>
    <definedName name="_xlnm.Print_Area" localSheetId="1">'Лист3'!#REF!</definedName>
  </definedNames>
  <calcPr fullCalcOnLoad="1"/>
</workbook>
</file>

<file path=xl/sharedStrings.xml><?xml version="1.0" encoding="utf-8"?>
<sst xmlns="http://schemas.openxmlformats.org/spreadsheetml/2006/main" count="280" uniqueCount="95">
  <si>
    <t>ШТАТНОЕ РАСПИСАНИЕ</t>
  </si>
  <si>
    <t>Наименование</t>
  </si>
  <si>
    <t xml:space="preserve">структурных </t>
  </si>
  <si>
    <t>подразделений и</t>
  </si>
  <si>
    <t>должностей</t>
  </si>
  <si>
    <t>штатных</t>
  </si>
  <si>
    <t>единиц</t>
  </si>
  <si>
    <t>должност</t>
  </si>
  <si>
    <t>ной оклад,</t>
  </si>
  <si>
    <t>денежное</t>
  </si>
  <si>
    <t>вознаграж</t>
  </si>
  <si>
    <t>дение, руб.</t>
  </si>
  <si>
    <t>надбавка за особые</t>
  </si>
  <si>
    <t>условия гос.(муници</t>
  </si>
  <si>
    <t>пальной службы)</t>
  </si>
  <si>
    <t>%</t>
  </si>
  <si>
    <t>руб.</t>
  </si>
  <si>
    <t>надбавка за</t>
  </si>
  <si>
    <t>выслугу лет</t>
  </si>
  <si>
    <t>итого</t>
  </si>
  <si>
    <t>районный</t>
  </si>
  <si>
    <t>коэффици</t>
  </si>
  <si>
    <t>ент, руб.</t>
  </si>
  <si>
    <t>месячный</t>
  </si>
  <si>
    <t>фонд</t>
  </si>
  <si>
    <t>заработной</t>
  </si>
  <si>
    <t>платы,руб.</t>
  </si>
  <si>
    <t xml:space="preserve">                                                                  наименование органа местного самоуправления</t>
  </si>
  <si>
    <t>Глава с/администрации</t>
  </si>
  <si>
    <t>Глава Усть-Канской сельской администрации</t>
  </si>
  <si>
    <t>Утверждаю:</t>
  </si>
  <si>
    <t>делопроизводитель</t>
  </si>
  <si>
    <t>водитель</t>
  </si>
  <si>
    <t xml:space="preserve">Количество </t>
  </si>
  <si>
    <t>Должност</t>
  </si>
  <si>
    <t>оклад</t>
  </si>
  <si>
    <t>(руб.)</t>
  </si>
  <si>
    <t>оклад с учетом</t>
  </si>
  <si>
    <t>итого,</t>
  </si>
  <si>
    <t>ент,руб.</t>
  </si>
  <si>
    <t>Месячный</t>
  </si>
  <si>
    <t>Денежное поощрение</t>
  </si>
  <si>
    <t>главный бухгалтер</t>
  </si>
  <si>
    <t>персональный повышающий коэффициент к окладу</t>
  </si>
  <si>
    <t>Стажевые надбавки</t>
  </si>
  <si>
    <t>Административные надбавки</t>
  </si>
  <si>
    <t>повышающий коэффициент к окладу по занимаемой должности</t>
  </si>
  <si>
    <t>ИТОГО</t>
  </si>
  <si>
    <t xml:space="preserve"> повышения </t>
  </si>
  <si>
    <t xml:space="preserve"> </t>
  </si>
  <si>
    <t>уборщица</t>
  </si>
  <si>
    <t>Усть-Канская сельская администрация</t>
  </si>
  <si>
    <t>Главный бухгалтер ___________ Кудирмекова Ч.К.</t>
  </si>
  <si>
    <t>Главный специалист 1 раз.</t>
  </si>
  <si>
    <t>Главный специалист 2 раз.</t>
  </si>
  <si>
    <t>Главный бухгалтер     _______________ Кудирмекова Ч.К.</t>
  </si>
  <si>
    <t>методист по спорту</t>
  </si>
  <si>
    <t>Сельская администрация</t>
  </si>
  <si>
    <t>шт.</t>
  </si>
  <si>
    <t>ед.</t>
  </si>
  <si>
    <t>заработ.</t>
  </si>
  <si>
    <t>единовр.</t>
  </si>
  <si>
    <t>кол.</t>
  </si>
  <si>
    <t>матер.</t>
  </si>
  <si>
    <t>помощь,</t>
  </si>
  <si>
    <t>кварт.</t>
  </si>
  <si>
    <t>премии</t>
  </si>
  <si>
    <t>годов.</t>
  </si>
  <si>
    <t>единовр</t>
  </si>
  <si>
    <t>выплаты</t>
  </si>
  <si>
    <t>Расчет фонда оплаты труда работников по НСОТ</t>
  </si>
  <si>
    <t xml:space="preserve">Кол. </t>
  </si>
  <si>
    <t>штат.</t>
  </si>
  <si>
    <t>фонд,руб.</t>
  </si>
  <si>
    <t>Годов.</t>
  </si>
  <si>
    <t>Кварт.</t>
  </si>
  <si>
    <t>премии,</t>
  </si>
  <si>
    <t>выплаты,</t>
  </si>
  <si>
    <t>213 ст.</t>
  </si>
  <si>
    <t>Годовой</t>
  </si>
  <si>
    <t xml:space="preserve">Колич. </t>
  </si>
  <si>
    <t>ст.213</t>
  </si>
  <si>
    <t>Расчет фонда оплаты труда работников по НСОТ (спорт)</t>
  </si>
  <si>
    <t xml:space="preserve"> на 5,5 % </t>
  </si>
  <si>
    <t xml:space="preserve">Расчет фонда оплаты труда муниципальным служащим                                  </t>
  </si>
  <si>
    <t xml:space="preserve">ШТАТНОЕ РАСПИСАНИЕ   </t>
  </si>
  <si>
    <t>Всего муниц. служ.</t>
  </si>
  <si>
    <t>оклад ,</t>
  </si>
  <si>
    <t>на " 01 " января  2018 г.</t>
  </si>
  <si>
    <t>____________________ В.М.Кандыков</t>
  </si>
  <si>
    <t>____________________В.М.Кандыков</t>
  </si>
  <si>
    <t>на " 01 " января  2018г.</t>
  </si>
  <si>
    <t xml:space="preserve">                      на"01" января 2018 г.</t>
  </si>
  <si>
    <t xml:space="preserve">                   по Усть-Канской сельской администрации на 2018 г.</t>
  </si>
  <si>
    <t>Усть-Канской сельской администрации на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</si>
</sst>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0.0000"/>
    <numFmt numFmtId="172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170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4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2"/>
  <sheetViews>
    <sheetView workbookViewId="0" topLeftCell="A19">
      <selection activeCell="A5" sqref="A5:N29"/>
    </sheetView>
  </sheetViews>
  <sheetFormatPr defaultColWidth="9.00390625" defaultRowHeight="12.75"/>
  <cols>
    <col min="2" max="2" width="10.00390625" style="0" customWidth="1"/>
    <col min="3" max="3" width="9.25390625" style="0" customWidth="1"/>
    <col min="4" max="4" width="9.00390625" style="0" customWidth="1"/>
    <col min="5" max="5" width="11.875" style="0" customWidth="1"/>
    <col min="8" max="8" width="7.25390625" style="0" customWidth="1"/>
    <col min="9" max="9" width="7.00390625" style="0" customWidth="1"/>
    <col min="10" max="10" width="9.00390625" style="0" customWidth="1"/>
    <col min="11" max="11" width="8.75390625" style="0" customWidth="1"/>
    <col min="12" max="12" width="8.625" style="0" customWidth="1"/>
    <col min="13" max="13" width="8.25390625" style="0" customWidth="1"/>
  </cols>
  <sheetData>
    <row r="2" ht="13.5" customHeight="1"/>
    <row r="6" ht="12.75">
      <c r="B6" t="s">
        <v>49</v>
      </c>
    </row>
    <row r="7" spans="9:12" ht="12.75">
      <c r="I7" s="8" t="s">
        <v>30</v>
      </c>
      <c r="J7" s="8"/>
      <c r="K7" s="8"/>
      <c r="L7" s="8"/>
    </row>
    <row r="8" spans="1:12" ht="12.75">
      <c r="A8" s="7" t="s">
        <v>51</v>
      </c>
      <c r="B8" s="7"/>
      <c r="C8" s="7"/>
      <c r="D8" s="7"/>
      <c r="I8" s="8" t="s">
        <v>29</v>
      </c>
      <c r="J8" s="8"/>
      <c r="K8" s="8"/>
      <c r="L8" s="8"/>
    </row>
    <row r="9" spans="1:12" ht="12.75">
      <c r="A9" s="1" t="s">
        <v>27</v>
      </c>
      <c r="B9" s="1"/>
      <c r="C9" s="1"/>
      <c r="D9" s="1"/>
      <c r="I9" s="8" t="s">
        <v>89</v>
      </c>
      <c r="J9" s="8"/>
      <c r="K9" s="8"/>
      <c r="L9" s="8"/>
    </row>
    <row r="10" spans="9:12" ht="12.75" customHeight="1">
      <c r="I10" s="8"/>
      <c r="J10" s="8"/>
      <c r="K10" s="8"/>
      <c r="L10" s="8"/>
    </row>
    <row r="11" ht="12.75" customHeight="1"/>
    <row r="13" spans="5:9" ht="12.75" customHeight="1">
      <c r="E13" s="66" t="s">
        <v>0</v>
      </c>
      <c r="F13" s="66"/>
      <c r="G13" s="66"/>
      <c r="H13" s="8"/>
      <c r="I13" s="8"/>
    </row>
    <row r="14" spans="5:9" ht="12.75">
      <c r="E14" s="66" t="s">
        <v>88</v>
      </c>
      <c r="F14" s="66"/>
      <c r="G14" s="66"/>
      <c r="H14" s="8"/>
      <c r="I14" s="8"/>
    </row>
    <row r="16" spans="1:13" ht="12.75">
      <c r="A16" s="9" t="s">
        <v>1</v>
      </c>
      <c r="B16" s="10"/>
      <c r="C16" s="11" t="s">
        <v>33</v>
      </c>
      <c r="D16" s="11" t="s">
        <v>34</v>
      </c>
      <c r="E16" s="31" t="s">
        <v>44</v>
      </c>
      <c r="F16" s="31"/>
      <c r="G16" s="31" t="s">
        <v>45</v>
      </c>
      <c r="H16" s="31"/>
      <c r="I16" s="31"/>
      <c r="J16" s="31"/>
      <c r="K16" s="10"/>
      <c r="L16" s="11" t="s">
        <v>20</v>
      </c>
      <c r="M16" s="10" t="s">
        <v>40</v>
      </c>
    </row>
    <row r="17" spans="1:13" ht="12.75">
      <c r="A17" s="13" t="s">
        <v>2</v>
      </c>
      <c r="B17" s="14"/>
      <c r="C17" s="15" t="s">
        <v>5</v>
      </c>
      <c r="D17" s="15" t="s">
        <v>35</v>
      </c>
      <c r="E17" s="77" t="s">
        <v>43</v>
      </c>
      <c r="F17" s="78"/>
      <c r="G17" s="83" t="s">
        <v>46</v>
      </c>
      <c r="H17" s="84"/>
      <c r="I17" s="83" t="s">
        <v>43</v>
      </c>
      <c r="J17" s="84"/>
      <c r="K17" s="14" t="s">
        <v>38</v>
      </c>
      <c r="L17" s="24" t="s">
        <v>21</v>
      </c>
      <c r="M17" s="23" t="s">
        <v>24</v>
      </c>
    </row>
    <row r="18" spans="1:13" ht="12.75">
      <c r="A18" s="13" t="s">
        <v>3</v>
      </c>
      <c r="B18" s="14"/>
      <c r="C18" s="15" t="s">
        <v>6</v>
      </c>
      <c r="D18" s="15" t="s">
        <v>36</v>
      </c>
      <c r="E18" s="79"/>
      <c r="F18" s="80"/>
      <c r="G18" s="85"/>
      <c r="H18" s="86"/>
      <c r="I18" s="85"/>
      <c r="J18" s="86"/>
      <c r="K18" s="14" t="s">
        <v>16</v>
      </c>
      <c r="L18" s="15" t="s">
        <v>39</v>
      </c>
      <c r="M18" s="14" t="s">
        <v>25</v>
      </c>
    </row>
    <row r="19" spans="1:13" ht="12.75">
      <c r="A19" s="13" t="s">
        <v>4</v>
      </c>
      <c r="B19" s="14"/>
      <c r="C19" s="15"/>
      <c r="D19" s="15"/>
      <c r="E19" s="81"/>
      <c r="F19" s="82"/>
      <c r="G19" s="87"/>
      <c r="H19" s="88"/>
      <c r="I19" s="87"/>
      <c r="J19" s="88"/>
      <c r="K19" s="14"/>
      <c r="L19" s="4"/>
      <c r="M19" s="23" t="s">
        <v>26</v>
      </c>
    </row>
    <row r="20" spans="1:13" ht="12.75">
      <c r="A20" s="17"/>
      <c r="B20" s="18"/>
      <c r="C20" s="19"/>
      <c r="D20" s="19"/>
      <c r="E20" s="21"/>
      <c r="F20" s="20" t="s">
        <v>16</v>
      </c>
      <c r="G20" s="18"/>
      <c r="H20" s="19" t="s">
        <v>16</v>
      </c>
      <c r="I20" s="19"/>
      <c r="J20" s="19" t="s">
        <v>16</v>
      </c>
      <c r="K20" s="18"/>
      <c r="L20" s="5"/>
      <c r="M20" s="2"/>
    </row>
    <row r="21" spans="1:20" s="8" customFormat="1" ht="12.75">
      <c r="A21" s="33">
        <v>1</v>
      </c>
      <c r="B21" s="34"/>
      <c r="C21" s="22">
        <v>2</v>
      </c>
      <c r="D21" s="22">
        <v>3</v>
      </c>
      <c r="E21" s="34">
        <v>5</v>
      </c>
      <c r="F21" s="22">
        <v>6</v>
      </c>
      <c r="G21" s="34">
        <v>7</v>
      </c>
      <c r="H21" s="22">
        <v>8</v>
      </c>
      <c r="I21" s="22">
        <v>9</v>
      </c>
      <c r="J21" s="22">
        <v>10</v>
      </c>
      <c r="K21" s="34">
        <v>11</v>
      </c>
      <c r="L21" s="22">
        <v>12</v>
      </c>
      <c r="M21" s="22">
        <v>13</v>
      </c>
      <c r="N21"/>
      <c r="O21"/>
      <c r="P21"/>
      <c r="Q21"/>
      <c r="R21"/>
      <c r="S21"/>
      <c r="T21"/>
    </row>
    <row r="22" spans="1:13" ht="12.75">
      <c r="A22" s="25" t="s">
        <v>42</v>
      </c>
      <c r="B22" s="21"/>
      <c r="C22" s="22">
        <v>1</v>
      </c>
      <c r="D22" s="22">
        <v>4864.34</v>
      </c>
      <c r="E22" s="28">
        <v>0.7</v>
      </c>
      <c r="F22" s="29">
        <f>D22*E22</f>
        <v>3405.038</v>
      </c>
      <c r="G22" s="30"/>
      <c r="H22" s="27"/>
      <c r="I22" s="27">
        <v>2.1</v>
      </c>
      <c r="J22" s="27">
        <f>D22*I22</f>
        <v>10215.114000000001</v>
      </c>
      <c r="K22" s="30">
        <f>D22+F22+J22</f>
        <v>18484.492000000002</v>
      </c>
      <c r="L22" s="27">
        <f>K22*40%</f>
        <v>7393.796800000001</v>
      </c>
      <c r="M22" s="27">
        <f>L22+K22</f>
        <v>25878.288800000002</v>
      </c>
    </row>
    <row r="23" spans="1:13" ht="12.75">
      <c r="A23" s="25" t="s">
        <v>31</v>
      </c>
      <c r="B23" s="21"/>
      <c r="C23" s="22">
        <v>1</v>
      </c>
      <c r="D23" s="22">
        <v>2263.1</v>
      </c>
      <c r="E23" s="28">
        <v>0.2</v>
      </c>
      <c r="F23" s="29">
        <f>D23*E23</f>
        <v>452.62</v>
      </c>
      <c r="G23" s="30"/>
      <c r="H23" s="27"/>
      <c r="I23" s="27">
        <v>3</v>
      </c>
      <c r="J23" s="27">
        <f>D23*I23</f>
        <v>6789.299999999999</v>
      </c>
      <c r="K23" s="30">
        <f>D23+F23+J23</f>
        <v>9505.019999999999</v>
      </c>
      <c r="L23" s="27">
        <f>K23*40%</f>
        <v>3802.008</v>
      </c>
      <c r="M23" s="27">
        <f>L23+K23</f>
        <v>13307.027999999998</v>
      </c>
    </row>
    <row r="24" spans="1:13" ht="12.75">
      <c r="A24" s="25" t="s">
        <v>50</v>
      </c>
      <c r="B24" s="21"/>
      <c r="C24" s="22">
        <v>0.5</v>
      </c>
      <c r="D24" s="22">
        <v>1584.17</v>
      </c>
      <c r="E24" s="28"/>
      <c r="F24" s="29"/>
      <c r="G24" s="30"/>
      <c r="H24" s="27"/>
      <c r="I24" s="27">
        <v>2.5</v>
      </c>
      <c r="J24" s="27">
        <f>D24*I24</f>
        <v>3960.425</v>
      </c>
      <c r="K24" s="30">
        <f>D24+F24+J24</f>
        <v>5544.595</v>
      </c>
      <c r="L24" s="27">
        <f>K24*40%</f>
        <v>2217.838</v>
      </c>
      <c r="M24" s="27">
        <f>L24+K24</f>
        <v>7762.433000000001</v>
      </c>
    </row>
    <row r="25" spans="1:13" ht="12.75">
      <c r="A25" s="25" t="s">
        <v>32</v>
      </c>
      <c r="B25" s="21"/>
      <c r="C25" s="22">
        <v>1</v>
      </c>
      <c r="D25" s="22">
        <v>1810.48</v>
      </c>
      <c r="E25" s="29"/>
      <c r="F25" s="29">
        <f>D25*E25</f>
        <v>0</v>
      </c>
      <c r="G25" s="27"/>
      <c r="H25" s="27"/>
      <c r="I25" s="27">
        <v>4</v>
      </c>
      <c r="J25" s="27">
        <f>D25*I25</f>
        <v>7241.92</v>
      </c>
      <c r="K25" s="30">
        <f>D25+F25+J25</f>
        <v>9052.4</v>
      </c>
      <c r="L25" s="27">
        <f>K25*40%</f>
        <v>3620.96</v>
      </c>
      <c r="M25" s="27">
        <f>L25+K25</f>
        <v>12673.36</v>
      </c>
    </row>
    <row r="26" spans="1:13" ht="12.75">
      <c r="A26" s="32" t="s">
        <v>47</v>
      </c>
      <c r="B26" s="35"/>
      <c r="C26" s="32">
        <f>C22+C23+C25</f>
        <v>3</v>
      </c>
      <c r="D26" s="35">
        <f>SUM(D22:D25)</f>
        <v>10522.09</v>
      </c>
      <c r="E26" s="35"/>
      <c r="F26" s="36">
        <f>F22+F23+F25</f>
        <v>3857.658</v>
      </c>
      <c r="G26" s="35"/>
      <c r="H26" s="36">
        <f>H22+H23+H25</f>
        <v>0</v>
      </c>
      <c r="I26" s="35"/>
      <c r="J26" s="36">
        <f>SUM(J22:J25)</f>
        <v>28206.759</v>
      </c>
      <c r="K26" s="69">
        <f>D26+F26+J26</f>
        <v>42586.507</v>
      </c>
      <c r="L26" s="36">
        <f>SUM(L22:L25)</f>
        <v>17034.6028</v>
      </c>
      <c r="M26" s="36">
        <f>SUM(M22:M25)</f>
        <v>59621.109800000006</v>
      </c>
    </row>
    <row r="27" ht="12.75">
      <c r="J27" s="68"/>
    </row>
    <row r="28" ht="12.75">
      <c r="A28" t="s">
        <v>52</v>
      </c>
    </row>
    <row r="30" ht="12.75">
      <c r="B30" t="s">
        <v>49</v>
      </c>
    </row>
    <row r="32" spans="9:12" ht="12.75">
      <c r="I32" s="8" t="s">
        <v>30</v>
      </c>
      <c r="J32" s="8"/>
      <c r="K32" s="8"/>
      <c r="L32" s="8"/>
    </row>
    <row r="33" spans="1:12" ht="12.75">
      <c r="A33" s="7" t="s">
        <v>51</v>
      </c>
      <c r="B33" s="7"/>
      <c r="C33" s="7"/>
      <c r="D33" s="7"/>
      <c r="I33" s="8" t="s">
        <v>29</v>
      </c>
      <c r="J33" s="8"/>
      <c r="K33" s="8"/>
      <c r="L33" s="8"/>
    </row>
    <row r="34" spans="1:12" ht="12.75">
      <c r="A34" s="1" t="s">
        <v>27</v>
      </c>
      <c r="B34" s="1"/>
      <c r="C34" s="1"/>
      <c r="D34" s="1"/>
      <c r="I34" s="8" t="s">
        <v>90</v>
      </c>
      <c r="J34" s="8"/>
      <c r="K34" s="8"/>
      <c r="L34" s="8"/>
    </row>
    <row r="35" spans="9:12" ht="12.75">
      <c r="I35" s="8"/>
      <c r="J35" s="8"/>
      <c r="K35" s="8"/>
      <c r="L35" s="8"/>
    </row>
    <row r="38" spans="5:9" ht="12.75">
      <c r="E38" s="66" t="s">
        <v>0</v>
      </c>
      <c r="F38" s="66"/>
      <c r="G38" s="66"/>
      <c r="H38" s="8"/>
      <c r="I38" s="8"/>
    </row>
    <row r="39" spans="5:9" ht="12.75" customHeight="1">
      <c r="E39" s="66" t="s">
        <v>91</v>
      </c>
      <c r="F39" s="66"/>
      <c r="G39" s="66"/>
      <c r="H39" s="8"/>
      <c r="I39" s="8"/>
    </row>
    <row r="40" ht="12.75" customHeight="1"/>
    <row r="41" spans="1:13" ht="12.75">
      <c r="A41" s="9" t="s">
        <v>1</v>
      </c>
      <c r="B41" s="10"/>
      <c r="C41" s="11" t="s">
        <v>33</v>
      </c>
      <c r="D41" s="11" t="s">
        <v>34</v>
      </c>
      <c r="E41" s="31" t="s">
        <v>44</v>
      </c>
      <c r="F41" s="31"/>
      <c r="G41" s="74" t="s">
        <v>45</v>
      </c>
      <c r="H41" s="75"/>
      <c r="I41" s="75"/>
      <c r="J41" s="76"/>
      <c r="K41" s="10"/>
      <c r="L41" s="11" t="s">
        <v>20</v>
      </c>
      <c r="M41" s="10" t="s">
        <v>40</v>
      </c>
    </row>
    <row r="42" spans="1:13" ht="12.75">
      <c r="A42" s="13" t="s">
        <v>2</v>
      </c>
      <c r="B42" s="14"/>
      <c r="C42" s="15" t="s">
        <v>5</v>
      </c>
      <c r="D42" s="15" t="s">
        <v>35</v>
      </c>
      <c r="E42" s="77" t="s">
        <v>43</v>
      </c>
      <c r="F42" s="78"/>
      <c r="G42" s="83" t="s">
        <v>46</v>
      </c>
      <c r="H42" s="84"/>
      <c r="I42" s="83" t="s">
        <v>43</v>
      </c>
      <c r="J42" s="84"/>
      <c r="K42" s="14" t="s">
        <v>38</v>
      </c>
      <c r="L42" s="24" t="s">
        <v>21</v>
      </c>
      <c r="M42" s="23" t="s">
        <v>24</v>
      </c>
    </row>
    <row r="43" spans="1:13" ht="12.75">
      <c r="A43" s="13" t="s">
        <v>3</v>
      </c>
      <c r="B43" s="14"/>
      <c r="C43" s="15" t="s">
        <v>6</v>
      </c>
      <c r="D43" s="15" t="s">
        <v>36</v>
      </c>
      <c r="E43" s="79"/>
      <c r="F43" s="80"/>
      <c r="G43" s="85"/>
      <c r="H43" s="86"/>
      <c r="I43" s="85"/>
      <c r="J43" s="86"/>
      <c r="K43" s="14" t="s">
        <v>16</v>
      </c>
      <c r="L43" s="15" t="s">
        <v>39</v>
      </c>
      <c r="M43" s="14" t="s">
        <v>25</v>
      </c>
    </row>
    <row r="44" spans="1:13" ht="12.75">
      <c r="A44" s="13" t="s">
        <v>4</v>
      </c>
      <c r="B44" s="14"/>
      <c r="C44" s="15"/>
      <c r="D44" s="15"/>
      <c r="E44" s="81"/>
      <c r="F44" s="82"/>
      <c r="G44" s="87"/>
      <c r="H44" s="88"/>
      <c r="I44" s="87"/>
      <c r="J44" s="88"/>
      <c r="K44" s="14"/>
      <c r="L44" s="4"/>
      <c r="M44" s="23" t="s">
        <v>26</v>
      </c>
    </row>
    <row r="45" spans="1:13" ht="12.75">
      <c r="A45" s="17"/>
      <c r="B45" s="18"/>
      <c r="C45" s="19"/>
      <c r="D45" s="19"/>
      <c r="E45" s="21"/>
      <c r="F45" s="20" t="s">
        <v>16</v>
      </c>
      <c r="G45" s="18"/>
      <c r="H45" s="19" t="s">
        <v>16</v>
      </c>
      <c r="I45" s="19"/>
      <c r="J45" s="19" t="s">
        <v>16</v>
      </c>
      <c r="K45" s="18"/>
      <c r="L45" s="5"/>
      <c r="M45" s="2"/>
    </row>
    <row r="46" spans="1:13" ht="12.75">
      <c r="A46" s="33">
        <v>1</v>
      </c>
      <c r="B46" s="34"/>
      <c r="C46" s="22">
        <v>2</v>
      </c>
      <c r="D46" s="22">
        <v>3</v>
      </c>
      <c r="E46" s="34">
        <v>5</v>
      </c>
      <c r="F46" s="22">
        <v>6</v>
      </c>
      <c r="G46" s="34">
        <v>7</v>
      </c>
      <c r="H46" s="22">
        <v>8</v>
      </c>
      <c r="I46" s="22">
        <v>9</v>
      </c>
      <c r="J46" s="22">
        <v>10</v>
      </c>
      <c r="K46" s="34">
        <v>11</v>
      </c>
      <c r="L46" s="22">
        <v>12</v>
      </c>
      <c r="M46" s="22">
        <v>13</v>
      </c>
    </row>
    <row r="47" spans="1:13" ht="12.75">
      <c r="A47" s="25" t="s">
        <v>56</v>
      </c>
      <c r="B47" s="21"/>
      <c r="C47" s="22">
        <v>1</v>
      </c>
      <c r="D47" s="22">
        <v>2020.66</v>
      </c>
      <c r="E47" s="28">
        <v>0.2</v>
      </c>
      <c r="F47" s="29">
        <f>D47*E47</f>
        <v>404.13200000000006</v>
      </c>
      <c r="G47" s="30"/>
      <c r="H47" s="27">
        <f>G47</f>
        <v>0</v>
      </c>
      <c r="I47" s="27">
        <v>3.5</v>
      </c>
      <c r="J47" s="27">
        <f>D47*I47</f>
        <v>7072.31</v>
      </c>
      <c r="K47" s="30">
        <f>D47+F47+J47</f>
        <v>9497.102</v>
      </c>
      <c r="L47" s="27">
        <f>K47*40%</f>
        <v>3798.8408000000004</v>
      </c>
      <c r="M47" s="27">
        <f>L47+K47</f>
        <v>13295.9428</v>
      </c>
    </row>
    <row r="48" spans="1:13" ht="12.75">
      <c r="A48" s="32" t="s">
        <v>47</v>
      </c>
      <c r="B48" s="35"/>
      <c r="C48" s="32">
        <f>C47</f>
        <v>1</v>
      </c>
      <c r="D48" s="35">
        <f>SUM(D47:D47)</f>
        <v>2020.66</v>
      </c>
      <c r="E48" s="35"/>
      <c r="F48" s="36">
        <f>F47</f>
        <v>404.13200000000006</v>
      </c>
      <c r="G48" s="35"/>
      <c r="H48" s="36">
        <f>H47</f>
        <v>0</v>
      </c>
      <c r="I48" s="35"/>
      <c r="J48" s="36">
        <f>J47</f>
        <v>7072.31</v>
      </c>
      <c r="K48" s="36">
        <f>K47</f>
        <v>9497.102</v>
      </c>
      <c r="L48" s="36">
        <f>L47</f>
        <v>3798.8408000000004</v>
      </c>
      <c r="M48" s="36">
        <f>SUM(M47:M47)</f>
        <v>13295.9428</v>
      </c>
    </row>
    <row r="51" ht="12.75">
      <c r="A51" t="s">
        <v>52</v>
      </c>
    </row>
    <row r="52" ht="12.75">
      <c r="B52" t="s">
        <v>49</v>
      </c>
    </row>
    <row r="66" ht="12.75" customHeight="1"/>
    <row r="93" ht="12.75" customHeight="1"/>
    <row r="116" ht="12.75" customHeight="1"/>
    <row r="117" ht="12.75" customHeight="1"/>
    <row r="140" ht="12.75" customHeight="1"/>
    <row r="146" ht="12.75" customHeight="1"/>
    <row r="163" ht="12.75" customHeight="1"/>
  </sheetData>
  <sheetProtection/>
  <mergeCells count="7">
    <mergeCell ref="G41:J41"/>
    <mergeCell ref="E42:F44"/>
    <mergeCell ref="G42:H44"/>
    <mergeCell ref="I42:J44"/>
    <mergeCell ref="E17:F19"/>
    <mergeCell ref="G17:H19"/>
    <mergeCell ref="I17:J19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8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2" max="2" width="11.875" style="0" customWidth="1"/>
    <col min="3" max="3" width="4.25390625" style="0" customWidth="1"/>
    <col min="4" max="4" width="8.875" style="0" customWidth="1"/>
    <col min="5" max="5" width="4.00390625" style="0" customWidth="1"/>
    <col min="6" max="6" width="7.375" style="0" customWidth="1"/>
    <col min="7" max="7" width="7.25390625" style="0" customWidth="1"/>
    <col min="9" max="9" width="4.25390625" style="0" customWidth="1"/>
    <col min="10" max="10" width="7.875" style="0" customWidth="1"/>
    <col min="12" max="12" width="9.125" style="0" customWidth="1"/>
    <col min="13" max="13" width="11.00390625" style="0" customWidth="1"/>
  </cols>
  <sheetData>
    <row r="4" spans="1:13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8"/>
      <c r="L4" s="38"/>
      <c r="M4" s="38"/>
    </row>
    <row r="5" spans="1:13" ht="12.75">
      <c r="A5" s="39"/>
      <c r="B5" s="39"/>
      <c r="C5" s="39"/>
      <c r="D5" s="39"/>
      <c r="E5" s="39"/>
      <c r="F5" s="39"/>
      <c r="G5" s="37"/>
      <c r="H5" s="37"/>
      <c r="I5" s="37"/>
      <c r="J5" s="37"/>
      <c r="K5" s="38"/>
      <c r="L5" s="38"/>
      <c r="M5" s="38"/>
    </row>
    <row r="6" spans="9:13" ht="12.75">
      <c r="I6" s="8" t="s">
        <v>30</v>
      </c>
      <c r="J6" s="8"/>
      <c r="M6" s="38"/>
    </row>
    <row r="7" spans="1:13" ht="12.75">
      <c r="A7" s="7" t="s">
        <v>51</v>
      </c>
      <c r="B7" s="7"/>
      <c r="C7" s="7"/>
      <c r="D7" s="7"/>
      <c r="I7" s="8" t="s">
        <v>29</v>
      </c>
      <c r="J7" s="8"/>
      <c r="M7" s="37"/>
    </row>
    <row r="8" spans="1:13" ht="12.75">
      <c r="A8" s="1" t="s">
        <v>27</v>
      </c>
      <c r="B8" s="1"/>
      <c r="C8" s="1"/>
      <c r="D8" s="1"/>
      <c r="I8" s="8" t="s">
        <v>89</v>
      </c>
      <c r="J8" s="8"/>
      <c r="M8" s="37"/>
    </row>
    <row r="9" spans="9:13" ht="12.75">
      <c r="I9" s="8"/>
      <c r="J9" s="8"/>
      <c r="M9" s="37"/>
    </row>
    <row r="10" spans="1:13" ht="12.75" customHeight="1">
      <c r="A10" s="37"/>
      <c r="B10" s="37"/>
      <c r="C10" s="37"/>
      <c r="D10" s="37"/>
      <c r="E10" s="37"/>
      <c r="F10" s="37"/>
      <c r="G10" s="38" t="s">
        <v>85</v>
      </c>
      <c r="H10" s="38"/>
      <c r="I10" s="38"/>
      <c r="J10" s="38"/>
      <c r="K10" s="37"/>
      <c r="L10" s="37"/>
      <c r="M10" s="37"/>
    </row>
    <row r="11" spans="1:13" ht="12.75">
      <c r="A11" s="37"/>
      <c r="B11" s="37"/>
      <c r="C11" s="37"/>
      <c r="D11" s="37"/>
      <c r="E11" s="37"/>
      <c r="F11" s="61" t="s">
        <v>92</v>
      </c>
      <c r="G11" s="38"/>
      <c r="H11" s="38"/>
      <c r="I11" s="38"/>
      <c r="J11" s="38"/>
      <c r="K11" s="37"/>
      <c r="L11" s="37"/>
      <c r="M11" s="37"/>
    </row>
    <row r="12" spans="1:13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2.75">
      <c r="A13" s="9" t="s">
        <v>1</v>
      </c>
      <c r="B13" s="10"/>
      <c r="C13" s="11" t="s">
        <v>62</v>
      </c>
      <c r="D13" s="11" t="s">
        <v>7</v>
      </c>
      <c r="E13" s="89" t="s">
        <v>17</v>
      </c>
      <c r="F13" s="90"/>
      <c r="G13" s="40" t="s">
        <v>12</v>
      </c>
      <c r="H13" s="41"/>
      <c r="I13" s="77" t="s">
        <v>41</v>
      </c>
      <c r="J13" s="91"/>
      <c r="K13" s="11" t="s">
        <v>19</v>
      </c>
      <c r="L13" s="11" t="s">
        <v>20</v>
      </c>
      <c r="M13" s="10" t="s">
        <v>23</v>
      </c>
    </row>
    <row r="14" spans="1:13" ht="12.75">
      <c r="A14" s="13" t="s">
        <v>2</v>
      </c>
      <c r="B14" s="14"/>
      <c r="C14" s="15" t="s">
        <v>58</v>
      </c>
      <c r="D14" s="15" t="s">
        <v>8</v>
      </c>
      <c r="E14" s="96" t="s">
        <v>18</v>
      </c>
      <c r="F14" s="97"/>
      <c r="G14" s="42" t="s">
        <v>13</v>
      </c>
      <c r="H14" s="43"/>
      <c r="I14" s="92"/>
      <c r="J14" s="93"/>
      <c r="K14" s="15"/>
      <c r="L14" s="15" t="s">
        <v>21</v>
      </c>
      <c r="M14" s="14" t="s">
        <v>24</v>
      </c>
    </row>
    <row r="15" spans="1:13" ht="12.75">
      <c r="A15" s="13" t="s">
        <v>3</v>
      </c>
      <c r="B15" s="14"/>
      <c r="C15" s="15" t="s">
        <v>59</v>
      </c>
      <c r="D15" s="15" t="s">
        <v>9</v>
      </c>
      <c r="E15" s="13"/>
      <c r="F15" s="14"/>
      <c r="G15" s="42" t="s">
        <v>14</v>
      </c>
      <c r="H15" s="43"/>
      <c r="I15" s="92"/>
      <c r="J15" s="93"/>
      <c r="K15" s="15"/>
      <c r="L15" s="15" t="s">
        <v>22</v>
      </c>
      <c r="M15" s="14" t="s">
        <v>60</v>
      </c>
    </row>
    <row r="16" spans="1:13" ht="12.75">
      <c r="A16" s="13" t="s">
        <v>4</v>
      </c>
      <c r="B16" s="14"/>
      <c r="C16" s="15"/>
      <c r="D16" s="15" t="s">
        <v>10</v>
      </c>
      <c r="E16" s="13"/>
      <c r="F16" s="14"/>
      <c r="G16" s="44"/>
      <c r="H16" s="45"/>
      <c r="I16" s="94"/>
      <c r="J16" s="95"/>
      <c r="K16" s="15"/>
      <c r="L16" s="15"/>
      <c r="M16" s="14" t="s">
        <v>26</v>
      </c>
    </row>
    <row r="17" spans="1:13" ht="12.75">
      <c r="A17" s="17"/>
      <c r="B17" s="18"/>
      <c r="C17" s="19"/>
      <c r="D17" s="19" t="s">
        <v>11</v>
      </c>
      <c r="E17" s="22" t="s">
        <v>15</v>
      </c>
      <c r="F17" s="34" t="s">
        <v>16</v>
      </c>
      <c r="G17" s="22" t="s">
        <v>15</v>
      </c>
      <c r="H17" s="34" t="s">
        <v>16</v>
      </c>
      <c r="I17" s="46" t="s">
        <v>15</v>
      </c>
      <c r="J17" s="46" t="s">
        <v>16</v>
      </c>
      <c r="K17" s="19"/>
      <c r="L17" s="19"/>
      <c r="M17" s="18"/>
    </row>
    <row r="18" spans="1:13" ht="12.75">
      <c r="A18" s="47" t="s">
        <v>57</v>
      </c>
      <c r="B18" s="21"/>
      <c r="C18" s="20"/>
      <c r="D18" s="20"/>
      <c r="E18" s="20"/>
      <c r="F18" s="21"/>
      <c r="G18" s="20"/>
      <c r="H18" s="21"/>
      <c r="I18" s="20"/>
      <c r="J18" s="20"/>
      <c r="K18" s="20"/>
      <c r="L18" s="20"/>
      <c r="M18" s="21"/>
    </row>
    <row r="19" spans="1:13" ht="12.75">
      <c r="A19" s="25" t="s">
        <v>28</v>
      </c>
      <c r="B19" s="21"/>
      <c r="C19" s="22">
        <v>1</v>
      </c>
      <c r="D19" s="20">
        <v>14931.02</v>
      </c>
      <c r="E19" s="20"/>
      <c r="F19" s="21"/>
      <c r="G19" s="20"/>
      <c r="H19" s="21">
        <f>ROUND(F19*G19/100,0)</f>
        <v>0</v>
      </c>
      <c r="I19" s="20">
        <v>75</v>
      </c>
      <c r="J19" s="29">
        <f>D19*I19/100</f>
        <v>11198.265</v>
      </c>
      <c r="K19" s="29">
        <f>D19+J19</f>
        <v>26129.285</v>
      </c>
      <c r="L19" s="29">
        <f>ROUND(K19*40/100,2)</f>
        <v>10451.71</v>
      </c>
      <c r="M19" s="28">
        <f>K19+L19</f>
        <v>36580.994999999995</v>
      </c>
    </row>
    <row r="20" spans="1:13" ht="12.75">
      <c r="A20" s="47" t="s">
        <v>19</v>
      </c>
      <c r="B20" s="48"/>
      <c r="C20" s="49"/>
      <c r="D20" s="50">
        <f>SUM(D19)</f>
        <v>14931.02</v>
      </c>
      <c r="E20" s="50"/>
      <c r="F20" s="48"/>
      <c r="G20" s="50"/>
      <c r="H20" s="48">
        <f>SUM(H19)</f>
        <v>0</v>
      </c>
      <c r="I20" s="50"/>
      <c r="J20" s="51">
        <f>SUM(J19)</f>
        <v>11198.265</v>
      </c>
      <c r="K20" s="51">
        <f>SUM(K19)</f>
        <v>26129.285</v>
      </c>
      <c r="L20" s="51">
        <f>SUM(L19)</f>
        <v>10451.71</v>
      </c>
      <c r="M20" s="52">
        <f>SUM(M19)</f>
        <v>36580.994999999995</v>
      </c>
    </row>
    <row r="21" spans="1:13" ht="12.75">
      <c r="A21" s="25" t="s">
        <v>53</v>
      </c>
      <c r="B21" s="21"/>
      <c r="C21" s="22">
        <v>1</v>
      </c>
      <c r="D21" s="20">
        <v>3049.86</v>
      </c>
      <c r="E21" s="20">
        <v>30</v>
      </c>
      <c r="F21" s="21">
        <f>ROUND(D21*E21/100,2)</f>
        <v>914.96</v>
      </c>
      <c r="G21" s="20">
        <v>90</v>
      </c>
      <c r="H21" s="28">
        <f>ROUND(D21*G21/100,2)</f>
        <v>2744.87</v>
      </c>
      <c r="I21" s="20">
        <v>150</v>
      </c>
      <c r="J21" s="29">
        <f>ROUND(D21*I21/100,2)</f>
        <v>4574.79</v>
      </c>
      <c r="K21" s="29">
        <f>D21+F21+H21+J21</f>
        <v>11284.48</v>
      </c>
      <c r="L21" s="29">
        <f>ROUND(K21*40/100,2)</f>
        <v>4513.79</v>
      </c>
      <c r="M21" s="28">
        <f>K21+L21</f>
        <v>15798.27</v>
      </c>
    </row>
    <row r="22" spans="1:13" ht="12.75">
      <c r="A22" s="25" t="s">
        <v>53</v>
      </c>
      <c r="B22" s="21"/>
      <c r="C22" s="22">
        <v>1</v>
      </c>
      <c r="D22" s="20">
        <v>3049.86</v>
      </c>
      <c r="E22" s="20">
        <v>10</v>
      </c>
      <c r="F22" s="21">
        <f>ROUND(D22*E22/100,2)</f>
        <v>304.99</v>
      </c>
      <c r="G22" s="20">
        <v>90</v>
      </c>
      <c r="H22" s="28">
        <f>ROUND(D22*G22/100,2)</f>
        <v>2744.87</v>
      </c>
      <c r="I22" s="20">
        <v>150</v>
      </c>
      <c r="J22" s="29">
        <f>ROUND(D22*I22/100,2)</f>
        <v>4574.79</v>
      </c>
      <c r="K22" s="29">
        <f>D22+F22+H22+J22</f>
        <v>10674.51</v>
      </c>
      <c r="L22" s="29">
        <f>ROUND(K22*40/100,2)</f>
        <v>4269.8</v>
      </c>
      <c r="M22" s="28">
        <f>K22+L22</f>
        <v>14944.310000000001</v>
      </c>
    </row>
    <row r="23" spans="1:13" ht="12.75">
      <c r="A23" s="13" t="s">
        <v>54</v>
      </c>
      <c r="B23" s="14"/>
      <c r="C23" s="53">
        <v>1</v>
      </c>
      <c r="D23" s="15">
        <v>3002.11</v>
      </c>
      <c r="E23" s="15">
        <v>20</v>
      </c>
      <c r="F23" s="21">
        <f>ROUND(D23*E23/100,2)</f>
        <v>600.42</v>
      </c>
      <c r="G23" s="15">
        <v>90</v>
      </c>
      <c r="H23" s="28">
        <f>ROUND(D23*G23/100,2)</f>
        <v>2701.9</v>
      </c>
      <c r="I23" s="15">
        <v>150</v>
      </c>
      <c r="J23" s="29">
        <f>ROUND(D23*I23/100,2)</f>
        <v>4503.17</v>
      </c>
      <c r="K23" s="29">
        <f>D23+F23+H23+J23</f>
        <v>10807.6</v>
      </c>
      <c r="L23" s="29">
        <f>ROUND(K23*40/100,2)</f>
        <v>4323.04</v>
      </c>
      <c r="M23" s="28">
        <f>K23+L23</f>
        <v>15130.64</v>
      </c>
    </row>
    <row r="24" spans="1:13" ht="12.75">
      <c r="A24" s="47" t="s">
        <v>19</v>
      </c>
      <c r="B24" s="48"/>
      <c r="C24" s="49">
        <f>SUM(C21:C23)</f>
        <v>3</v>
      </c>
      <c r="D24" s="50">
        <f>SUM(D21:D23)</f>
        <v>9101.83</v>
      </c>
      <c r="E24" s="50"/>
      <c r="F24" s="50">
        <f>SUM(F21:F23)</f>
        <v>1820.37</v>
      </c>
      <c r="G24" s="50"/>
      <c r="H24" s="50">
        <f>SUM(H21:H23)</f>
        <v>8191.639999999999</v>
      </c>
      <c r="I24" s="50"/>
      <c r="J24" s="51">
        <f>SUM(J21:J23)</f>
        <v>13652.75</v>
      </c>
      <c r="K24" s="51">
        <f>SUM(K21:K23)</f>
        <v>32766.589999999997</v>
      </c>
      <c r="L24" s="51">
        <f>SUM(L21:L23)</f>
        <v>13106.630000000001</v>
      </c>
      <c r="M24" s="51">
        <f>SUM(M21:M23)</f>
        <v>45873.22</v>
      </c>
    </row>
    <row r="25" spans="1:13" ht="12.75">
      <c r="A25" s="70"/>
      <c r="B25" s="70"/>
      <c r="C25" s="71"/>
      <c r="D25" s="70"/>
      <c r="E25" s="70"/>
      <c r="F25" s="70"/>
      <c r="G25" s="70"/>
      <c r="H25" s="70"/>
      <c r="I25" s="70"/>
      <c r="J25" s="72"/>
      <c r="K25" s="72"/>
      <c r="L25" s="72"/>
      <c r="M25" s="72"/>
    </row>
    <row r="26" spans="1:13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.75">
      <c r="A28" s="37" t="s">
        <v>55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37" ht="12.75" customHeight="1"/>
    <row r="66" ht="12.75" customHeight="1"/>
  </sheetData>
  <sheetProtection/>
  <mergeCells count="3">
    <mergeCell ref="E13:F13"/>
    <mergeCell ref="I13:J16"/>
    <mergeCell ref="E14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C1">
      <selection activeCell="Q18" sqref="Q18"/>
    </sheetView>
  </sheetViews>
  <sheetFormatPr defaultColWidth="9.00390625" defaultRowHeight="12.75"/>
  <cols>
    <col min="3" max="3" width="4.00390625" style="0" customWidth="1"/>
    <col min="5" max="5" width="4.75390625" style="0" customWidth="1"/>
    <col min="6" max="6" width="7.75390625" style="0" customWidth="1"/>
    <col min="7" max="7" width="5.75390625" style="0" customWidth="1"/>
    <col min="8" max="8" width="8.00390625" style="0" customWidth="1"/>
    <col min="9" max="9" width="4.75390625" style="0" customWidth="1"/>
    <col min="10" max="10" width="7.625" style="0" customWidth="1"/>
    <col min="11" max="11" width="7.375" style="0" customWidth="1"/>
    <col min="12" max="12" width="8.125" style="0" customWidth="1"/>
    <col min="13" max="13" width="9.125" style="0" customWidth="1"/>
    <col min="14" max="14" width="9.25390625" style="0" customWidth="1"/>
    <col min="15" max="15" width="7.875" style="0" customWidth="1"/>
    <col min="16" max="16" width="7.25390625" style="0" customWidth="1"/>
    <col min="17" max="17" width="7.875" style="0" customWidth="1"/>
    <col min="18" max="18" width="8.375" style="0" customWidth="1"/>
  </cols>
  <sheetData>
    <row r="1" spans="1:13" ht="12.75">
      <c r="A1" s="37"/>
      <c r="B1" s="37"/>
      <c r="C1" s="37"/>
      <c r="D1" s="37"/>
      <c r="E1" s="37"/>
      <c r="F1" s="37"/>
      <c r="G1" s="38" t="s">
        <v>84</v>
      </c>
      <c r="H1" s="38"/>
      <c r="I1" s="38"/>
      <c r="J1" s="38"/>
      <c r="K1" s="37"/>
      <c r="L1" s="37"/>
      <c r="M1" s="37"/>
    </row>
    <row r="2" spans="1:13" ht="12.75">
      <c r="A2" s="37"/>
      <c r="B2" s="37"/>
      <c r="C2" s="37"/>
      <c r="D2" s="37"/>
      <c r="E2" s="37"/>
      <c r="F2" s="38" t="s">
        <v>93</v>
      </c>
      <c r="G2" s="38"/>
      <c r="H2" s="38"/>
      <c r="I2" s="38"/>
      <c r="J2" s="38"/>
      <c r="K2" s="37"/>
      <c r="L2" s="37"/>
      <c r="M2" s="37"/>
    </row>
    <row r="3" spans="1:13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9" ht="12.75" customHeight="1">
      <c r="A4" s="9" t="s">
        <v>1</v>
      </c>
      <c r="B4" s="10"/>
      <c r="C4" s="11" t="s">
        <v>62</v>
      </c>
      <c r="D4" s="11" t="s">
        <v>7</v>
      </c>
      <c r="E4" s="89" t="s">
        <v>17</v>
      </c>
      <c r="F4" s="90"/>
      <c r="G4" s="40" t="s">
        <v>12</v>
      </c>
      <c r="H4" s="41"/>
      <c r="I4" s="77" t="s">
        <v>41</v>
      </c>
      <c r="J4" s="91"/>
      <c r="K4" s="64" t="s">
        <v>19</v>
      </c>
      <c r="L4" s="11" t="s">
        <v>20</v>
      </c>
      <c r="M4" s="10" t="s">
        <v>23</v>
      </c>
      <c r="N4" s="62" t="s">
        <v>67</v>
      </c>
      <c r="O4" s="54" t="s">
        <v>65</v>
      </c>
      <c r="P4" s="54" t="s">
        <v>63</v>
      </c>
      <c r="Q4" s="54" t="s">
        <v>61</v>
      </c>
      <c r="R4" s="3"/>
      <c r="S4" s="59" t="s">
        <v>78</v>
      </c>
    </row>
    <row r="5" spans="1:19" ht="12.75">
      <c r="A5" s="13" t="s">
        <v>2</v>
      </c>
      <c r="B5" s="14"/>
      <c r="C5" s="15" t="s">
        <v>58</v>
      </c>
      <c r="D5" s="15" t="s">
        <v>8</v>
      </c>
      <c r="E5" s="96" t="s">
        <v>18</v>
      </c>
      <c r="F5" s="97"/>
      <c r="G5" s="42" t="s">
        <v>13</v>
      </c>
      <c r="H5" s="43"/>
      <c r="I5" s="92"/>
      <c r="J5" s="93"/>
      <c r="K5" s="53"/>
      <c r="L5" s="15" t="s">
        <v>21</v>
      </c>
      <c r="M5" s="14" t="s">
        <v>24</v>
      </c>
      <c r="N5" s="63" t="s">
        <v>24</v>
      </c>
      <c r="O5" s="55" t="s">
        <v>66</v>
      </c>
      <c r="P5" s="55" t="s">
        <v>64</v>
      </c>
      <c r="Q5" s="55" t="s">
        <v>69</v>
      </c>
      <c r="R5" s="56" t="s">
        <v>19</v>
      </c>
      <c r="S5" s="4"/>
    </row>
    <row r="6" spans="1:19" ht="12.75">
      <c r="A6" s="13" t="s">
        <v>3</v>
      </c>
      <c r="B6" s="14"/>
      <c r="C6" s="15" t="s">
        <v>59</v>
      </c>
      <c r="D6" s="15" t="s">
        <v>9</v>
      </c>
      <c r="E6" s="13"/>
      <c r="F6" s="14"/>
      <c r="G6" s="42" t="s">
        <v>14</v>
      </c>
      <c r="H6" s="43"/>
      <c r="I6" s="92"/>
      <c r="J6" s="93"/>
      <c r="K6" s="53"/>
      <c r="L6" s="15" t="s">
        <v>22</v>
      </c>
      <c r="M6" s="14" t="s">
        <v>60</v>
      </c>
      <c r="N6" s="63" t="s">
        <v>16</v>
      </c>
      <c r="O6" s="55" t="s">
        <v>16</v>
      </c>
      <c r="P6" s="55" t="s">
        <v>16</v>
      </c>
      <c r="Q6" s="55" t="s">
        <v>16</v>
      </c>
      <c r="R6" s="4"/>
      <c r="S6" s="4"/>
    </row>
    <row r="7" spans="1:19" ht="12" customHeight="1">
      <c r="A7" s="13" t="s">
        <v>4</v>
      </c>
      <c r="B7" s="14"/>
      <c r="C7" s="15"/>
      <c r="D7" s="15" t="s">
        <v>10</v>
      </c>
      <c r="E7" s="13"/>
      <c r="F7" s="14"/>
      <c r="G7" s="44"/>
      <c r="H7" s="45"/>
      <c r="I7" s="94"/>
      <c r="J7" s="95"/>
      <c r="K7" s="15"/>
      <c r="L7" s="15"/>
      <c r="M7" s="14" t="s">
        <v>26</v>
      </c>
      <c r="N7" s="98"/>
      <c r="O7" s="14"/>
      <c r="P7" s="14"/>
      <c r="Q7" s="14"/>
      <c r="R7" s="4"/>
      <c r="S7" s="4"/>
    </row>
    <row r="8" spans="1:19" ht="12.75">
      <c r="A8" s="17"/>
      <c r="B8" s="18"/>
      <c r="C8" s="19"/>
      <c r="D8" s="57" t="s">
        <v>11</v>
      </c>
      <c r="E8" s="22" t="s">
        <v>15</v>
      </c>
      <c r="F8" s="34" t="s">
        <v>16</v>
      </c>
      <c r="G8" s="22" t="s">
        <v>15</v>
      </c>
      <c r="H8" s="34" t="s">
        <v>16</v>
      </c>
      <c r="I8" s="46" t="s">
        <v>15</v>
      </c>
      <c r="J8" s="46" t="s">
        <v>16</v>
      </c>
      <c r="K8" s="19"/>
      <c r="L8" s="19"/>
      <c r="M8" s="18"/>
      <c r="N8" s="99"/>
      <c r="O8" s="18"/>
      <c r="P8" s="18"/>
      <c r="Q8" s="4"/>
      <c r="R8" s="4"/>
      <c r="S8" s="4"/>
    </row>
    <row r="9" spans="1:19" ht="12.75">
      <c r="A9" s="47" t="s">
        <v>57</v>
      </c>
      <c r="B9" s="21"/>
      <c r="C9" s="20"/>
      <c r="D9" s="20"/>
      <c r="E9" s="20"/>
      <c r="F9" s="21"/>
      <c r="G9" s="20"/>
      <c r="H9" s="21"/>
      <c r="I9" s="20"/>
      <c r="J9" s="20"/>
      <c r="K9" s="20"/>
      <c r="L9" s="20"/>
      <c r="M9" s="21"/>
      <c r="N9" s="6"/>
      <c r="O9" s="22"/>
      <c r="P9" s="6"/>
      <c r="Q9" s="6"/>
      <c r="R9" s="6"/>
      <c r="S9" s="6"/>
    </row>
    <row r="10" spans="1:19" ht="12.75">
      <c r="A10" s="25" t="s">
        <v>28</v>
      </c>
      <c r="B10" s="21"/>
      <c r="C10" s="22">
        <v>1</v>
      </c>
      <c r="D10" s="20">
        <v>14931.02</v>
      </c>
      <c r="E10" s="20"/>
      <c r="F10" s="21"/>
      <c r="G10" s="20"/>
      <c r="H10" s="21">
        <f>ROUND(F10*G10/100,0)</f>
        <v>0</v>
      </c>
      <c r="I10" s="20">
        <v>75</v>
      </c>
      <c r="J10" s="29">
        <f>D10*I10/100</f>
        <v>11198.265</v>
      </c>
      <c r="K10" s="29">
        <f>D10+J10</f>
        <v>26129.285</v>
      </c>
      <c r="L10" s="29">
        <f>ROUND(K10*40/100,2)</f>
        <v>10451.71</v>
      </c>
      <c r="M10" s="28">
        <f>K10+L10</f>
        <v>36580.994999999995</v>
      </c>
      <c r="N10" s="29">
        <f>(M10*12)</f>
        <v>438971.93999999994</v>
      </c>
      <c r="O10" s="22"/>
      <c r="P10" s="20">
        <f>D10*0.6</f>
        <v>8958.612</v>
      </c>
      <c r="Q10" s="20">
        <f>D10</f>
        <v>14931.02</v>
      </c>
      <c r="R10" s="20">
        <f aca="true" t="shared" si="0" ref="R10:R15">N10+O10+P10+Q10</f>
        <v>462861.572</v>
      </c>
      <c r="S10" s="29">
        <f>(R10-4000)*30.2%</f>
        <v>138576.19474399998</v>
      </c>
    </row>
    <row r="11" spans="1:19" ht="12.75">
      <c r="A11" s="47" t="s">
        <v>19</v>
      </c>
      <c r="B11" s="48"/>
      <c r="C11" s="49"/>
      <c r="D11" s="50">
        <f>SUM(D10)</f>
        <v>14931.02</v>
      </c>
      <c r="E11" s="50"/>
      <c r="F11" s="48"/>
      <c r="G11" s="50"/>
      <c r="H11" s="48">
        <f>SUM(H10)</f>
        <v>0</v>
      </c>
      <c r="I11" s="50"/>
      <c r="J11" s="51">
        <f>SUM(J10)</f>
        <v>11198.265</v>
      </c>
      <c r="K11" s="51">
        <f>SUM(K10)</f>
        <v>26129.285</v>
      </c>
      <c r="L11" s="51">
        <f>SUM(L10)</f>
        <v>10451.71</v>
      </c>
      <c r="M11" s="52">
        <f>SUM(M10)</f>
        <v>36580.994999999995</v>
      </c>
      <c r="N11" s="67">
        <f>N10</f>
        <v>438971.93999999994</v>
      </c>
      <c r="O11" s="22"/>
      <c r="P11" s="20">
        <f>P10</f>
        <v>8958.612</v>
      </c>
      <c r="Q11" s="20">
        <f>Q10</f>
        <v>14931.02</v>
      </c>
      <c r="R11" s="50">
        <f t="shared" si="0"/>
        <v>462861.572</v>
      </c>
      <c r="S11" s="29">
        <f>S10</f>
        <v>138576.19474399998</v>
      </c>
    </row>
    <row r="12" spans="1:19" ht="12.75">
      <c r="A12" s="25" t="s">
        <v>53</v>
      </c>
      <c r="B12" s="21"/>
      <c r="C12" s="22">
        <v>1</v>
      </c>
      <c r="D12" s="20">
        <v>3049.86</v>
      </c>
      <c r="E12" s="20">
        <v>30</v>
      </c>
      <c r="F12" s="21">
        <f>ROUND(D12*E12/100,2)</f>
        <v>914.96</v>
      </c>
      <c r="G12" s="20">
        <v>90</v>
      </c>
      <c r="H12" s="28">
        <f>ROUND(D12*G12/100,2)</f>
        <v>2744.87</v>
      </c>
      <c r="I12" s="20">
        <v>150</v>
      </c>
      <c r="J12" s="29">
        <f>ROUND(D12*I12/100,2)</f>
        <v>4574.79</v>
      </c>
      <c r="K12" s="29">
        <f>D12+F12+H12+J12</f>
        <v>11284.48</v>
      </c>
      <c r="L12" s="29">
        <f>ROUND(K12*40/100,2)</f>
        <v>4513.79</v>
      </c>
      <c r="M12" s="28">
        <f>K12+L12</f>
        <v>15798.27</v>
      </c>
      <c r="N12" s="29">
        <f>(M12*12)</f>
        <v>189579.24</v>
      </c>
      <c r="O12" s="22">
        <f>(D12*140%)*4</f>
        <v>17079.216</v>
      </c>
      <c r="P12" s="20">
        <f>D12*2</f>
        <v>6099.72</v>
      </c>
      <c r="Q12" s="20">
        <f>D12</f>
        <v>3049.86</v>
      </c>
      <c r="R12" s="20">
        <f t="shared" si="0"/>
        <v>215808.036</v>
      </c>
      <c r="S12" s="29">
        <f>(R12-4000)*30.2%</f>
        <v>63966.026871999995</v>
      </c>
    </row>
    <row r="13" spans="1:19" ht="12.75">
      <c r="A13" s="25" t="s">
        <v>53</v>
      </c>
      <c r="B13" s="21"/>
      <c r="C13" s="22">
        <v>1</v>
      </c>
      <c r="D13" s="20">
        <v>3049.86</v>
      </c>
      <c r="E13" s="20">
        <v>10</v>
      </c>
      <c r="F13" s="21">
        <f>ROUND(D13*E13/100,2)</f>
        <v>304.99</v>
      </c>
      <c r="G13" s="20">
        <v>90</v>
      </c>
      <c r="H13" s="28">
        <f>ROUND(D13*G13/100,2)</f>
        <v>2744.87</v>
      </c>
      <c r="I13" s="20">
        <v>150</v>
      </c>
      <c r="J13" s="29">
        <f>ROUND(D13*I13/100,2)</f>
        <v>4574.79</v>
      </c>
      <c r="K13" s="29">
        <f>D13+F13+H13+J13</f>
        <v>10674.51</v>
      </c>
      <c r="L13" s="29">
        <f>ROUND(K13*40/100,2)</f>
        <v>4269.8</v>
      </c>
      <c r="M13" s="28">
        <f>K13+L13</f>
        <v>14944.310000000001</v>
      </c>
      <c r="N13" s="29">
        <f>(M13*12)</f>
        <v>179331.72000000003</v>
      </c>
      <c r="O13" s="22">
        <f>(D13*140%)*4</f>
        <v>17079.216</v>
      </c>
      <c r="P13" s="20">
        <f>D13*2</f>
        <v>6099.72</v>
      </c>
      <c r="Q13" s="20">
        <f>D13</f>
        <v>3049.86</v>
      </c>
      <c r="R13" s="20">
        <f t="shared" si="0"/>
        <v>205560.51600000003</v>
      </c>
      <c r="S13" s="29">
        <f>(R13-4000)*30.2%</f>
        <v>60871.27583200001</v>
      </c>
    </row>
    <row r="14" spans="1:19" ht="12.75">
      <c r="A14" s="25" t="s">
        <v>54</v>
      </c>
      <c r="B14" s="21"/>
      <c r="C14" s="22">
        <v>1</v>
      </c>
      <c r="D14" s="20">
        <v>3002.11</v>
      </c>
      <c r="E14" s="20">
        <v>20</v>
      </c>
      <c r="F14" s="21">
        <f>ROUND(D14*E14/100,2)</f>
        <v>600.42</v>
      </c>
      <c r="G14" s="20">
        <v>90</v>
      </c>
      <c r="H14" s="28">
        <f>ROUND(D14*G14/100,2)</f>
        <v>2701.9</v>
      </c>
      <c r="I14" s="20">
        <v>150</v>
      </c>
      <c r="J14" s="29">
        <f>ROUND(D14*I14/100,2)</f>
        <v>4503.17</v>
      </c>
      <c r="K14" s="29">
        <f>D14+F14+H14+J14</f>
        <v>10807.6</v>
      </c>
      <c r="L14" s="29">
        <f>ROUND(K14*40/100,2)</f>
        <v>4323.04</v>
      </c>
      <c r="M14" s="28">
        <f>K14+L14</f>
        <v>15130.64</v>
      </c>
      <c r="N14" s="29">
        <f>(M14*12)</f>
        <v>181567.68</v>
      </c>
      <c r="O14" s="22">
        <f>(D14*140%)*4</f>
        <v>16811.816</v>
      </c>
      <c r="P14" s="20">
        <f>D14*2</f>
        <v>6004.22</v>
      </c>
      <c r="Q14" s="20">
        <f>D14</f>
        <v>3002.11</v>
      </c>
      <c r="R14" s="20">
        <f t="shared" si="0"/>
        <v>207385.82599999997</v>
      </c>
      <c r="S14" s="29">
        <f>(R14-4000)*30.2%</f>
        <v>61422.51945199999</v>
      </c>
    </row>
    <row r="15" spans="1:19" ht="12.75">
      <c r="A15" s="47" t="s">
        <v>19</v>
      </c>
      <c r="B15" s="48"/>
      <c r="C15" s="49">
        <f>SUM(C12:C14)</f>
        <v>3</v>
      </c>
      <c r="D15" s="50">
        <f>SUM(D12:D14)</f>
        <v>9101.83</v>
      </c>
      <c r="E15" s="50"/>
      <c r="F15" s="50">
        <f>SUM(F12:F14)</f>
        <v>1820.37</v>
      </c>
      <c r="G15" s="50"/>
      <c r="H15" s="50">
        <f>SUM(H12:H14)</f>
        <v>8191.639999999999</v>
      </c>
      <c r="I15" s="50"/>
      <c r="J15" s="51">
        <f aca="true" t="shared" si="1" ref="J15:Q15">SUM(J12:J14)</f>
        <v>13652.75</v>
      </c>
      <c r="K15" s="51">
        <f t="shared" si="1"/>
        <v>32766.589999999997</v>
      </c>
      <c r="L15" s="51">
        <f t="shared" si="1"/>
        <v>13106.630000000001</v>
      </c>
      <c r="M15" s="51">
        <f t="shared" si="1"/>
        <v>45873.22</v>
      </c>
      <c r="N15" s="51">
        <f t="shared" si="1"/>
        <v>550478.64</v>
      </c>
      <c r="O15" s="49">
        <f t="shared" si="1"/>
        <v>50970.248</v>
      </c>
      <c r="P15" s="50">
        <f t="shared" si="1"/>
        <v>18203.66</v>
      </c>
      <c r="Q15" s="50">
        <f t="shared" si="1"/>
        <v>9101.83</v>
      </c>
      <c r="R15" s="50">
        <f t="shared" si="0"/>
        <v>628754.378</v>
      </c>
      <c r="S15" s="51">
        <f>(R15-4000)*30.2%</f>
        <v>188675.822156</v>
      </c>
    </row>
    <row r="16" spans="1:19" ht="12.75">
      <c r="A16" s="100" t="s">
        <v>86</v>
      </c>
      <c r="B16" s="101"/>
      <c r="C16" s="49">
        <f>C10+C15</f>
        <v>4</v>
      </c>
      <c r="D16" s="49">
        <f>D10+D15</f>
        <v>24032.85</v>
      </c>
      <c r="E16" s="50"/>
      <c r="F16" s="49">
        <f>F10+F15</f>
        <v>1820.37</v>
      </c>
      <c r="G16" s="50"/>
      <c r="H16" s="49">
        <f>H10+H15</f>
        <v>8191.639999999999</v>
      </c>
      <c r="I16" s="50"/>
      <c r="J16" s="49">
        <f aca="true" t="shared" si="2" ref="J16:S16">J10+J15</f>
        <v>24851.015</v>
      </c>
      <c r="K16" s="49">
        <f t="shared" si="2"/>
        <v>58895.875</v>
      </c>
      <c r="L16" s="49">
        <f t="shared" si="2"/>
        <v>23558.34</v>
      </c>
      <c r="M16" s="49">
        <f t="shared" si="2"/>
        <v>82454.215</v>
      </c>
      <c r="N16" s="49">
        <f t="shared" si="2"/>
        <v>989450.58</v>
      </c>
      <c r="O16" s="49">
        <f t="shared" si="2"/>
        <v>50970.248</v>
      </c>
      <c r="P16" s="49">
        <f t="shared" si="2"/>
        <v>27162.271999999997</v>
      </c>
      <c r="Q16" s="49">
        <f t="shared" si="2"/>
        <v>24032.85</v>
      </c>
      <c r="R16" s="49">
        <f>R11+R15</f>
        <v>1091615.95</v>
      </c>
      <c r="S16" s="49">
        <f>S11+S15</f>
        <v>327252.0169</v>
      </c>
    </row>
    <row r="17" spans="1:13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 s="37" t="s">
        <v>55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26" ht="12.75" customHeight="1"/>
  </sheetData>
  <sheetProtection/>
  <mergeCells count="5">
    <mergeCell ref="E4:F4"/>
    <mergeCell ref="I4:J7"/>
    <mergeCell ref="E5:F5"/>
    <mergeCell ref="N7:N8"/>
    <mergeCell ref="A16:B1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C1">
      <selection activeCell="I11" sqref="I11"/>
    </sheetView>
  </sheetViews>
  <sheetFormatPr defaultColWidth="9.00390625" defaultRowHeight="12.75"/>
  <cols>
    <col min="2" max="2" width="6.125" style="0" customWidth="1"/>
    <col min="3" max="3" width="4.75390625" style="0" customWidth="1"/>
    <col min="4" max="4" width="8.125" style="0" customWidth="1"/>
    <col min="5" max="5" width="4.875" style="0" customWidth="1"/>
    <col min="6" max="6" width="9.875" style="0" customWidth="1"/>
    <col min="7" max="7" width="6.125" style="0" customWidth="1"/>
    <col min="8" max="8" width="6.625" style="0" customWidth="1"/>
    <col min="9" max="9" width="5.25390625" style="0" customWidth="1"/>
    <col min="10" max="10" width="8.125" style="0" customWidth="1"/>
    <col min="11" max="11" width="8.375" style="0" customWidth="1"/>
    <col min="12" max="12" width="8.00390625" style="0" customWidth="1"/>
    <col min="15" max="15" width="8.125" style="0" customWidth="1"/>
    <col min="16" max="16" width="7.625" style="0" customWidth="1"/>
    <col min="17" max="17" width="7.75390625" style="0" customWidth="1"/>
  </cols>
  <sheetData>
    <row r="1" spans="5:11" ht="12.75">
      <c r="E1" s="38" t="s">
        <v>70</v>
      </c>
      <c r="F1" s="38"/>
      <c r="G1" s="38"/>
      <c r="H1" s="38"/>
      <c r="I1" s="38"/>
      <c r="J1" s="38"/>
      <c r="K1" s="37"/>
    </row>
    <row r="2" spans="5:11" ht="12.75">
      <c r="E2" s="38" t="s">
        <v>94</v>
      </c>
      <c r="F2" s="38"/>
      <c r="G2" s="38"/>
      <c r="H2" s="38"/>
      <c r="I2" s="38"/>
      <c r="J2" s="38"/>
      <c r="K2" s="37"/>
    </row>
    <row r="4" spans="1:19" ht="12.75">
      <c r="A4" s="9" t="s">
        <v>1</v>
      </c>
      <c r="B4" s="10"/>
      <c r="C4" s="11" t="s">
        <v>71</v>
      </c>
      <c r="D4" s="12" t="s">
        <v>34</v>
      </c>
      <c r="E4" s="31" t="s">
        <v>44</v>
      </c>
      <c r="F4" s="31"/>
      <c r="G4" s="31" t="s">
        <v>45</v>
      </c>
      <c r="H4" s="31"/>
      <c r="I4" s="31"/>
      <c r="J4" s="31"/>
      <c r="K4" s="10"/>
      <c r="L4" s="11" t="s">
        <v>20</v>
      </c>
      <c r="M4" s="10" t="s">
        <v>40</v>
      </c>
      <c r="N4" s="58" t="s">
        <v>74</v>
      </c>
      <c r="O4" s="11" t="s">
        <v>75</v>
      </c>
      <c r="P4" s="11" t="s">
        <v>63</v>
      </c>
      <c r="Q4" s="11" t="s">
        <v>68</v>
      </c>
      <c r="R4" s="64" t="s">
        <v>38</v>
      </c>
      <c r="S4" s="64" t="s">
        <v>78</v>
      </c>
    </row>
    <row r="5" spans="1:19" ht="12.75">
      <c r="A5" s="13" t="s">
        <v>2</v>
      </c>
      <c r="B5" s="14"/>
      <c r="C5" s="15" t="s">
        <v>72</v>
      </c>
      <c r="D5" s="16" t="s">
        <v>87</v>
      </c>
      <c r="E5" s="77" t="s">
        <v>43</v>
      </c>
      <c r="F5" s="78"/>
      <c r="G5" s="77" t="s">
        <v>46</v>
      </c>
      <c r="H5" s="78"/>
      <c r="I5" s="77" t="s">
        <v>43</v>
      </c>
      <c r="J5" s="78"/>
      <c r="K5" s="14" t="s">
        <v>38</v>
      </c>
      <c r="L5" s="24" t="s">
        <v>21</v>
      </c>
      <c r="M5" s="23" t="s">
        <v>24</v>
      </c>
      <c r="N5" s="15" t="s">
        <v>73</v>
      </c>
      <c r="O5" s="15" t="s">
        <v>76</v>
      </c>
      <c r="P5" s="15" t="s">
        <v>64</v>
      </c>
      <c r="Q5" s="15" t="s">
        <v>77</v>
      </c>
      <c r="R5" s="53" t="s">
        <v>16</v>
      </c>
      <c r="S5" s="53"/>
    </row>
    <row r="6" spans="1:19" ht="12.75">
      <c r="A6" s="13" t="s">
        <v>3</v>
      </c>
      <c r="B6" s="14"/>
      <c r="C6" s="15" t="s">
        <v>59</v>
      </c>
      <c r="D6" s="15" t="s">
        <v>16</v>
      </c>
      <c r="E6" s="79"/>
      <c r="F6" s="80"/>
      <c r="G6" s="79"/>
      <c r="H6" s="80"/>
      <c r="I6" s="79"/>
      <c r="J6" s="80"/>
      <c r="K6" s="14" t="s">
        <v>16</v>
      </c>
      <c r="L6" s="15" t="s">
        <v>39</v>
      </c>
      <c r="M6" s="14" t="s">
        <v>25</v>
      </c>
      <c r="N6" s="15"/>
      <c r="O6" s="15" t="s">
        <v>16</v>
      </c>
      <c r="P6" s="15" t="s">
        <v>16</v>
      </c>
      <c r="Q6" s="15" t="s">
        <v>16</v>
      </c>
      <c r="R6" s="15"/>
      <c r="S6" s="15"/>
    </row>
    <row r="7" spans="1:19" ht="32.25" customHeight="1">
      <c r="A7" s="13" t="s">
        <v>4</v>
      </c>
      <c r="B7" s="14"/>
      <c r="C7" s="15"/>
      <c r="D7" s="15" t="s">
        <v>49</v>
      </c>
      <c r="E7" s="81"/>
      <c r="F7" s="82"/>
      <c r="G7" s="81"/>
      <c r="H7" s="82"/>
      <c r="I7" s="81"/>
      <c r="J7" s="82"/>
      <c r="K7" s="14"/>
      <c r="L7" s="4"/>
      <c r="M7" s="23" t="s">
        <v>26</v>
      </c>
      <c r="N7" s="98"/>
      <c r="O7" s="15"/>
      <c r="P7" s="15"/>
      <c r="Q7" s="15"/>
      <c r="R7" s="15"/>
      <c r="S7" s="15"/>
    </row>
    <row r="8" spans="1:19" ht="12.75">
      <c r="A8" s="17"/>
      <c r="B8" s="18"/>
      <c r="C8" s="19"/>
      <c r="D8" s="26"/>
      <c r="E8" s="21"/>
      <c r="F8" s="20" t="s">
        <v>16</v>
      </c>
      <c r="G8" s="18"/>
      <c r="H8" s="19" t="s">
        <v>16</v>
      </c>
      <c r="I8" s="19"/>
      <c r="J8" s="19" t="s">
        <v>16</v>
      </c>
      <c r="K8" s="18"/>
      <c r="L8" s="5"/>
      <c r="M8" s="2"/>
      <c r="N8" s="102"/>
      <c r="O8" s="4"/>
      <c r="P8" s="4"/>
      <c r="Q8" s="15"/>
      <c r="R8" s="15"/>
      <c r="S8" s="15"/>
    </row>
    <row r="9" spans="1:19" ht="12.75">
      <c r="A9" s="33">
        <v>1</v>
      </c>
      <c r="B9" s="34"/>
      <c r="C9" s="22">
        <v>2</v>
      </c>
      <c r="D9" s="22">
        <v>3</v>
      </c>
      <c r="E9" s="34">
        <v>5</v>
      </c>
      <c r="F9" s="22">
        <v>6</v>
      </c>
      <c r="G9" s="34">
        <v>7</v>
      </c>
      <c r="H9" s="22">
        <v>8</v>
      </c>
      <c r="I9" s="22">
        <v>9</v>
      </c>
      <c r="J9" s="22">
        <v>10</v>
      </c>
      <c r="K9" s="34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</row>
    <row r="10" spans="1:19" ht="12.75">
      <c r="A10" s="25" t="s">
        <v>42</v>
      </c>
      <c r="B10" s="21"/>
      <c r="C10" s="22">
        <v>1</v>
      </c>
      <c r="D10" s="22">
        <v>4864.34</v>
      </c>
      <c r="E10" s="28">
        <v>0.7</v>
      </c>
      <c r="F10" s="29">
        <f>D10*E10</f>
        <v>3405.038</v>
      </c>
      <c r="G10" s="6"/>
      <c r="H10" s="6"/>
      <c r="I10" s="30">
        <v>2.1</v>
      </c>
      <c r="J10" s="27">
        <f>D10*I10</f>
        <v>10215.114000000001</v>
      </c>
      <c r="K10" s="30">
        <f>D10+F10+J10</f>
        <v>18484.492000000002</v>
      </c>
      <c r="L10" s="27">
        <f>K10*40%</f>
        <v>7393.796800000001</v>
      </c>
      <c r="M10" s="27">
        <f>L10+K10</f>
        <v>25878.288800000002</v>
      </c>
      <c r="N10" s="29">
        <f>(M10*12)</f>
        <v>310539.4656</v>
      </c>
      <c r="O10" s="22">
        <f>(D10*140%)*4</f>
        <v>27240.304</v>
      </c>
      <c r="P10" s="22">
        <f>D10*2</f>
        <v>9728.68</v>
      </c>
      <c r="Q10" s="20">
        <f>D10</f>
        <v>4864.34</v>
      </c>
      <c r="R10" s="27">
        <f>N10+O10+P10+Q10</f>
        <v>352372.7896</v>
      </c>
      <c r="S10" s="27">
        <f>(R10-4000)*30.2%</f>
        <v>105208.5824592</v>
      </c>
    </row>
    <row r="11" spans="1:19" ht="12.75">
      <c r="A11" s="25" t="s">
        <v>31</v>
      </c>
      <c r="B11" s="21"/>
      <c r="C11" s="22">
        <v>1</v>
      </c>
      <c r="D11" s="22">
        <v>2263.1</v>
      </c>
      <c r="E11" s="28">
        <v>0.2</v>
      </c>
      <c r="F11" s="29">
        <f>D11*E11</f>
        <v>452.62</v>
      </c>
      <c r="G11" s="30"/>
      <c r="H11" s="27"/>
      <c r="I11" s="27">
        <v>3</v>
      </c>
      <c r="J11" s="27">
        <f>D11*I11</f>
        <v>6789.299999999999</v>
      </c>
      <c r="K11" s="30">
        <f>D11+F11+J11</f>
        <v>9505.019999999999</v>
      </c>
      <c r="L11" s="27">
        <f>K11*40%</f>
        <v>3802.008</v>
      </c>
      <c r="M11" s="27">
        <f>L11+K11</f>
        <v>13307.027999999998</v>
      </c>
      <c r="N11" s="29">
        <f>(M11*12)</f>
        <v>159684.33599999998</v>
      </c>
      <c r="O11" s="22">
        <f>(D11*140%)*4</f>
        <v>12673.359999999999</v>
      </c>
      <c r="P11" s="22">
        <f>D11*2</f>
        <v>4526.2</v>
      </c>
      <c r="Q11" s="20">
        <f>D11</f>
        <v>2263.1</v>
      </c>
      <c r="R11" s="27">
        <f>N11+O11+P11+Q11</f>
        <v>179146.99599999998</v>
      </c>
      <c r="S11" s="27">
        <f>(R11-4000)*30.2%</f>
        <v>52894.39279199999</v>
      </c>
    </row>
    <row r="12" spans="1:19" ht="12.75">
      <c r="A12" s="25" t="s">
        <v>50</v>
      </c>
      <c r="B12" s="21"/>
      <c r="C12" s="22">
        <v>0.5</v>
      </c>
      <c r="D12" s="22">
        <v>1584.17</v>
      </c>
      <c r="E12" s="28"/>
      <c r="F12" s="29"/>
      <c r="G12" s="30"/>
      <c r="H12" s="27"/>
      <c r="I12" s="27">
        <v>2.5</v>
      </c>
      <c r="J12" s="27">
        <f>D12*I12</f>
        <v>3960.425</v>
      </c>
      <c r="K12" s="30">
        <f>D12+F12+J12</f>
        <v>5544.595</v>
      </c>
      <c r="L12" s="27">
        <f>K12*40%</f>
        <v>2217.838</v>
      </c>
      <c r="M12" s="27">
        <f>L12+K12</f>
        <v>7762.433000000001</v>
      </c>
      <c r="N12" s="29">
        <f>(M12*12)</f>
        <v>93149.19600000001</v>
      </c>
      <c r="O12" s="22">
        <f>(D12*140%)*4</f>
        <v>8871.351999999999</v>
      </c>
      <c r="P12" s="22">
        <f>D12*2</f>
        <v>3168.34</v>
      </c>
      <c r="Q12" s="20">
        <f>D12</f>
        <v>1584.17</v>
      </c>
      <c r="R12" s="27">
        <f>N12+O12+P12+Q12</f>
        <v>106773.058</v>
      </c>
      <c r="S12" s="27">
        <f>(R12-4000)*30.2%</f>
        <v>31037.463516</v>
      </c>
    </row>
    <row r="13" spans="1:19" ht="12.75">
      <c r="A13" s="25" t="s">
        <v>32</v>
      </c>
      <c r="B13" s="21"/>
      <c r="C13" s="22">
        <v>1</v>
      </c>
      <c r="D13" s="22">
        <v>1810.48</v>
      </c>
      <c r="E13" s="29"/>
      <c r="F13" s="29"/>
      <c r="G13" s="27"/>
      <c r="H13" s="27"/>
      <c r="I13" s="27">
        <v>4</v>
      </c>
      <c r="J13" s="27">
        <f>D13*I13</f>
        <v>7241.92</v>
      </c>
      <c r="K13" s="30">
        <f>D13+F13+J13</f>
        <v>9052.4</v>
      </c>
      <c r="L13" s="27">
        <f>K13*40%</f>
        <v>3620.96</v>
      </c>
      <c r="M13" s="27">
        <f>L13+K13</f>
        <v>12673.36</v>
      </c>
      <c r="N13" s="29">
        <f>(M13*12)</f>
        <v>152080.32</v>
      </c>
      <c r="O13" s="22">
        <f>(D13*140%)*4</f>
        <v>10138.688</v>
      </c>
      <c r="P13" s="22">
        <f>D13*2</f>
        <v>3620.96</v>
      </c>
      <c r="Q13" s="20">
        <f>D13</f>
        <v>1810.48</v>
      </c>
      <c r="R13" s="27">
        <f>N13+O13+P13+Q13</f>
        <v>167650.448</v>
      </c>
      <c r="S13" s="27">
        <f>(R13-4000)*30.2%</f>
        <v>49422.435296</v>
      </c>
    </row>
    <row r="14" spans="1:19" ht="12.75">
      <c r="A14" s="32" t="s">
        <v>47</v>
      </c>
      <c r="B14" s="49"/>
      <c r="C14" s="32">
        <f>C10+C11+C12+C13</f>
        <v>3.5</v>
      </c>
      <c r="D14" s="49">
        <f>SUM(D10:D13)</f>
        <v>10522.09</v>
      </c>
      <c r="E14" s="49"/>
      <c r="F14" s="60">
        <f>F10+F11+F12+F13</f>
        <v>3857.658</v>
      </c>
      <c r="G14" s="49"/>
      <c r="H14" s="60"/>
      <c r="I14" s="49"/>
      <c r="J14" s="60">
        <f aca="true" t="shared" si="0" ref="J14:O14">SUM(J10:J13)</f>
        <v>28206.759</v>
      </c>
      <c r="K14" s="73">
        <f t="shared" si="0"/>
        <v>42586.507000000005</v>
      </c>
      <c r="L14" s="60">
        <f t="shared" si="0"/>
        <v>17034.6028</v>
      </c>
      <c r="M14" s="60">
        <f t="shared" si="0"/>
        <v>59621.109800000006</v>
      </c>
      <c r="N14" s="51">
        <f t="shared" si="0"/>
        <v>715453.3176</v>
      </c>
      <c r="O14" s="49">
        <f t="shared" si="0"/>
        <v>58923.704</v>
      </c>
      <c r="P14" s="49">
        <f>D14*2</f>
        <v>21044.18</v>
      </c>
      <c r="Q14" s="50">
        <f>D14</f>
        <v>10522.09</v>
      </c>
      <c r="R14" s="60">
        <f>N14+O14+P14+Q14</f>
        <v>805943.2916</v>
      </c>
      <c r="S14" s="60">
        <f>SUM(S10:S13)</f>
        <v>238562.8740632</v>
      </c>
    </row>
    <row r="18" spans="1:6" ht="12.75">
      <c r="A18" s="37" t="s">
        <v>55</v>
      </c>
      <c r="B18" s="37"/>
      <c r="C18" s="37"/>
      <c r="D18" s="37"/>
      <c r="E18" s="37"/>
      <c r="F18" s="37"/>
    </row>
  </sheetData>
  <sheetProtection/>
  <mergeCells count="4">
    <mergeCell ref="E5:F7"/>
    <mergeCell ref="G5:H7"/>
    <mergeCell ref="I5:J7"/>
    <mergeCell ref="N7:N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O15" sqref="O15"/>
    </sheetView>
  </sheetViews>
  <sheetFormatPr defaultColWidth="9.00390625" defaultRowHeight="12.75"/>
  <cols>
    <col min="2" max="2" width="6.75390625" style="0" customWidth="1"/>
    <col min="3" max="3" width="3.75390625" style="0" customWidth="1"/>
    <col min="4" max="4" width="10.375" style="0" customWidth="1"/>
    <col min="5" max="5" width="5.00390625" style="0" customWidth="1"/>
    <col min="7" max="7" width="1.875" style="0" customWidth="1"/>
    <col min="8" max="8" width="4.625" style="0" customWidth="1"/>
    <col min="9" max="9" width="6.125" style="0" customWidth="1"/>
    <col min="10" max="10" width="8.00390625" style="0" customWidth="1"/>
    <col min="11" max="11" width="7.125" style="0" customWidth="1"/>
    <col min="12" max="12" width="8.25390625" style="0" customWidth="1"/>
    <col min="15" max="15" width="6.75390625" style="0" customWidth="1"/>
    <col min="16" max="16" width="7.375" style="0" customWidth="1"/>
    <col min="17" max="17" width="8.25390625" style="0" customWidth="1"/>
    <col min="18" max="18" width="8.625" style="0" customWidth="1"/>
    <col min="19" max="19" width="7.75390625" style="0" customWidth="1"/>
  </cols>
  <sheetData>
    <row r="1" spans="5:10" ht="12.75">
      <c r="E1" s="38" t="s">
        <v>82</v>
      </c>
      <c r="F1" s="38"/>
      <c r="G1" s="38"/>
      <c r="H1" s="38"/>
      <c r="I1" s="38"/>
      <c r="J1" s="38"/>
    </row>
    <row r="2" spans="5:10" ht="12.75">
      <c r="E2" s="38" t="s">
        <v>94</v>
      </c>
      <c r="F2" s="38"/>
      <c r="G2" s="38"/>
      <c r="H2" s="38"/>
      <c r="I2" s="38"/>
      <c r="J2" s="38"/>
    </row>
    <row r="3" spans="5:9" ht="12.75">
      <c r="E3" s="8"/>
      <c r="F3" s="8"/>
      <c r="G3" s="8"/>
      <c r="H3" s="8"/>
      <c r="I3" s="8"/>
    </row>
    <row r="5" spans="1:18" ht="12.75">
      <c r="A5" s="9" t="s">
        <v>1</v>
      </c>
      <c r="B5" s="10"/>
      <c r="C5" s="11" t="s">
        <v>80</v>
      </c>
      <c r="D5" s="12" t="s">
        <v>34</v>
      </c>
      <c r="E5" s="31" t="s">
        <v>44</v>
      </c>
      <c r="F5" s="31"/>
      <c r="G5" s="31" t="s">
        <v>45</v>
      </c>
      <c r="H5" s="31"/>
      <c r="I5" s="31"/>
      <c r="J5" s="31"/>
      <c r="K5" s="10"/>
      <c r="L5" s="11" t="s">
        <v>20</v>
      </c>
      <c r="M5" s="10" t="s">
        <v>40</v>
      </c>
      <c r="N5" s="10" t="s">
        <v>79</v>
      </c>
      <c r="O5" s="11" t="s">
        <v>75</v>
      </c>
      <c r="P5" s="11" t="s">
        <v>63</v>
      </c>
      <c r="Q5" s="3"/>
      <c r="R5" s="22" t="s">
        <v>81</v>
      </c>
    </row>
    <row r="6" spans="1:18" ht="12.75" customHeight="1">
      <c r="A6" s="13" t="s">
        <v>2</v>
      </c>
      <c r="B6" s="14"/>
      <c r="C6" s="15" t="s">
        <v>72</v>
      </c>
      <c r="D6" s="16" t="s">
        <v>37</v>
      </c>
      <c r="E6" s="83" t="s">
        <v>43</v>
      </c>
      <c r="F6" s="84"/>
      <c r="G6" s="83" t="s">
        <v>46</v>
      </c>
      <c r="H6" s="84"/>
      <c r="I6" s="83" t="s">
        <v>43</v>
      </c>
      <c r="J6" s="84"/>
      <c r="K6" s="14" t="s">
        <v>38</v>
      </c>
      <c r="L6" s="24" t="s">
        <v>21</v>
      </c>
      <c r="M6" s="23" t="s">
        <v>24</v>
      </c>
      <c r="N6" s="23" t="s">
        <v>24</v>
      </c>
      <c r="O6" s="15" t="s">
        <v>76</v>
      </c>
      <c r="P6" s="15" t="s">
        <v>64</v>
      </c>
      <c r="Q6" s="15" t="s">
        <v>19</v>
      </c>
      <c r="R6" s="103"/>
    </row>
    <row r="7" spans="1:18" ht="12.75">
      <c r="A7" s="13" t="s">
        <v>3</v>
      </c>
      <c r="B7" s="14"/>
      <c r="C7" s="15" t="s">
        <v>59</v>
      </c>
      <c r="D7" s="15" t="s">
        <v>48</v>
      </c>
      <c r="E7" s="85"/>
      <c r="F7" s="86"/>
      <c r="G7" s="85"/>
      <c r="H7" s="86"/>
      <c r="I7" s="85"/>
      <c r="J7" s="86"/>
      <c r="K7" s="14" t="s">
        <v>16</v>
      </c>
      <c r="L7" s="15" t="s">
        <v>39</v>
      </c>
      <c r="M7" s="14" t="s">
        <v>25</v>
      </c>
      <c r="N7" s="14" t="s">
        <v>25</v>
      </c>
      <c r="O7" s="15" t="s">
        <v>16</v>
      </c>
      <c r="P7" s="15" t="s">
        <v>16</v>
      </c>
      <c r="Q7" s="4"/>
      <c r="R7" s="104"/>
    </row>
    <row r="8" spans="1:18" ht="13.5" customHeight="1">
      <c r="A8" s="13" t="s">
        <v>4</v>
      </c>
      <c r="B8" s="14"/>
      <c r="C8" s="15"/>
      <c r="D8" s="15" t="s">
        <v>83</v>
      </c>
      <c r="E8" s="87"/>
      <c r="F8" s="88"/>
      <c r="G8" s="87"/>
      <c r="H8" s="88"/>
      <c r="I8" s="87"/>
      <c r="J8" s="88"/>
      <c r="K8" s="14"/>
      <c r="L8" s="4"/>
      <c r="M8" s="23" t="s">
        <v>26</v>
      </c>
      <c r="N8" s="23" t="s">
        <v>26</v>
      </c>
      <c r="O8" s="15"/>
      <c r="P8" s="15"/>
      <c r="Q8" s="4"/>
      <c r="R8" s="104"/>
    </row>
    <row r="9" spans="1:18" ht="43.5" customHeight="1">
      <c r="A9" s="17"/>
      <c r="B9" s="18"/>
      <c r="C9" s="19"/>
      <c r="D9" s="26"/>
      <c r="E9" s="21"/>
      <c r="F9" s="20" t="s">
        <v>16</v>
      </c>
      <c r="G9" s="18"/>
      <c r="H9" s="19" t="s">
        <v>16</v>
      </c>
      <c r="I9" s="19"/>
      <c r="J9" s="19" t="s">
        <v>16</v>
      </c>
      <c r="K9" s="18"/>
      <c r="L9" s="5"/>
      <c r="M9" s="2"/>
      <c r="N9" s="65"/>
      <c r="O9" s="4"/>
      <c r="P9" s="4"/>
      <c r="Q9" s="4"/>
      <c r="R9" s="105"/>
    </row>
    <row r="10" spans="1:18" ht="12.75">
      <c r="A10" s="33">
        <v>1</v>
      </c>
      <c r="B10" s="34"/>
      <c r="C10" s="22">
        <v>2</v>
      </c>
      <c r="D10" s="22">
        <v>3</v>
      </c>
      <c r="E10" s="34">
        <v>4</v>
      </c>
      <c r="F10" s="22">
        <v>5</v>
      </c>
      <c r="G10" s="34">
        <v>6</v>
      </c>
      <c r="H10" s="22">
        <v>7</v>
      </c>
      <c r="I10" s="22">
        <v>8</v>
      </c>
      <c r="J10" s="22">
        <v>9</v>
      </c>
      <c r="K10" s="34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17</v>
      </c>
      <c r="R10" s="22">
        <v>18</v>
      </c>
    </row>
    <row r="11" spans="1:18" ht="12.75">
      <c r="A11" s="25" t="s">
        <v>56</v>
      </c>
      <c r="B11" s="21"/>
      <c r="C11" s="22">
        <v>1</v>
      </c>
      <c r="D11" s="27">
        <v>2020.66</v>
      </c>
      <c r="E11" s="28">
        <v>0.2</v>
      </c>
      <c r="F11" s="29">
        <f>D11*E11</f>
        <v>404.13200000000006</v>
      </c>
      <c r="G11" s="30"/>
      <c r="H11" s="27">
        <f>G11*D11</f>
        <v>0</v>
      </c>
      <c r="I11" s="27">
        <v>3.5</v>
      </c>
      <c r="J11" s="27">
        <f>D11*I11</f>
        <v>7072.31</v>
      </c>
      <c r="K11" s="30">
        <f>D11+F11+J11</f>
        <v>9497.102</v>
      </c>
      <c r="L11" s="27">
        <f>K11*40%</f>
        <v>3798.8408000000004</v>
      </c>
      <c r="M11" s="27">
        <f>L11+K11</f>
        <v>13295.9428</v>
      </c>
      <c r="N11" s="20">
        <f>(M11*12)</f>
        <v>159551.3136</v>
      </c>
      <c r="O11" s="20">
        <f>(D11*140%)*4</f>
        <v>11315.696</v>
      </c>
      <c r="P11" s="29">
        <f>D11</f>
        <v>2020.66</v>
      </c>
      <c r="Q11" s="29">
        <f>N11+O11+P11</f>
        <v>172887.6696</v>
      </c>
      <c r="R11" s="22">
        <f>(Q11-4000)*30.2%</f>
        <v>51004.0762192</v>
      </c>
    </row>
    <row r="12" spans="1:18" ht="12.75">
      <c r="A12" s="32" t="s">
        <v>47</v>
      </c>
      <c r="B12" s="49"/>
      <c r="C12" s="32">
        <v>1</v>
      </c>
      <c r="D12" s="60">
        <f>SUM(D11:D11)</f>
        <v>2020.66</v>
      </c>
      <c r="E12" s="49"/>
      <c r="F12" s="60">
        <f>F11</f>
        <v>404.13200000000006</v>
      </c>
      <c r="G12" s="49"/>
      <c r="H12" s="60">
        <f>H11</f>
        <v>0</v>
      </c>
      <c r="I12" s="49"/>
      <c r="J12" s="60">
        <f>J11</f>
        <v>7072.31</v>
      </c>
      <c r="K12" s="60">
        <f>K11</f>
        <v>9497.102</v>
      </c>
      <c r="L12" s="60">
        <f>L11</f>
        <v>3798.8408000000004</v>
      </c>
      <c r="M12" s="60">
        <f>SUM(M11:M11)</f>
        <v>13295.9428</v>
      </c>
      <c r="N12" s="50">
        <f>N11</f>
        <v>159551.3136</v>
      </c>
      <c r="O12" s="50">
        <f>O11</f>
        <v>11315.696</v>
      </c>
      <c r="P12" s="50">
        <f>P11</f>
        <v>2020.66</v>
      </c>
      <c r="Q12" s="51">
        <f>Q11</f>
        <v>172887.6696</v>
      </c>
      <c r="R12" s="49">
        <f>R11</f>
        <v>51004.0762192</v>
      </c>
    </row>
    <row r="16" spans="1:7" ht="12.75">
      <c r="A16" s="37" t="s">
        <v>52</v>
      </c>
      <c r="B16" s="37"/>
      <c r="C16" s="37"/>
      <c r="D16" s="37"/>
      <c r="E16" s="37"/>
      <c r="F16" s="37"/>
      <c r="G16" s="37"/>
    </row>
    <row r="17" spans="1:7" ht="12.75">
      <c r="A17" s="37"/>
      <c r="B17" s="37" t="s">
        <v>49</v>
      </c>
      <c r="C17" s="37"/>
      <c r="D17" s="37"/>
      <c r="E17" s="37"/>
      <c r="F17" s="37"/>
      <c r="G17" s="37"/>
    </row>
  </sheetData>
  <sheetProtection/>
  <mergeCells count="4">
    <mergeCell ref="E6:F8"/>
    <mergeCell ref="G6:H8"/>
    <mergeCell ref="I6:J8"/>
    <mergeCell ref="R6:R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Kudirmekova</dc:creator>
  <cp:keywords/>
  <dc:description/>
  <cp:lastModifiedBy>User</cp:lastModifiedBy>
  <cp:lastPrinted>2017-12-12T10:28:11Z</cp:lastPrinted>
  <dcterms:created xsi:type="dcterms:W3CDTF">2006-05-15T02:16:15Z</dcterms:created>
  <dcterms:modified xsi:type="dcterms:W3CDTF">2017-12-13T04:46:02Z</dcterms:modified>
  <cp:category/>
  <cp:version/>
  <cp:contentType/>
  <cp:contentStatus/>
</cp:coreProperties>
</file>